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885" windowHeight="8580" activeTab="1"/>
  </bookViews>
  <sheets>
    <sheet name="Summary Revised" sheetId="1" r:id="rId1"/>
    <sheet name="Summary As Filed" sheetId="2" r:id="rId2"/>
    <sheet name="Sheet2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<sst xmlns="http://schemas.openxmlformats.org/spreadsheetml/2006/main" count="146" uniqueCount="75">
  <si>
    <t>Questar Regulated Services</t>
  </si>
  <si>
    <t>Total</t>
  </si>
  <si>
    <t>Costs</t>
  </si>
  <si>
    <t>Overhead</t>
  </si>
  <si>
    <t>Travel &amp;</t>
  </si>
  <si>
    <t>Employee</t>
  </si>
  <si>
    <t>Employees</t>
  </si>
  <si>
    <t>Gas Control</t>
  </si>
  <si>
    <t>Gas controllers</t>
  </si>
  <si>
    <t>Supervisor</t>
  </si>
  <si>
    <t>Measurement &amp; allocation</t>
  </si>
  <si>
    <t>System analysis engineers</t>
  </si>
  <si>
    <t>Nomination analysts</t>
  </si>
  <si>
    <t>Director</t>
  </si>
  <si>
    <t>Design Engineering</t>
  </si>
  <si>
    <t>AM/FM Mapping</t>
  </si>
  <si>
    <t>Operations</t>
  </si>
  <si>
    <t>Region manager</t>
  </si>
  <si>
    <t>Operation supervisor</t>
  </si>
  <si>
    <t>Transmission specialists</t>
  </si>
  <si>
    <t>Automation technician</t>
  </si>
  <si>
    <t>State Regulation</t>
  </si>
  <si>
    <t>Budget &amp; Planning</t>
  </si>
  <si>
    <t>Total Employee Costs</t>
  </si>
  <si>
    <t>Vehicle</t>
  </si>
  <si>
    <t>Engineers</t>
  </si>
  <si>
    <t>Engineering manager</t>
  </si>
  <si>
    <t>Capital Costs</t>
  </si>
  <si>
    <t>Investment in additional systems</t>
  </si>
  <si>
    <t>Employee costs</t>
  </si>
  <si>
    <t>Transmission investment required to maintain system</t>
  </si>
  <si>
    <t>Transmission investment cost of service</t>
  </si>
  <si>
    <t>System investment cost of service</t>
  </si>
  <si>
    <t>Cost of Service Impact</t>
  </si>
  <si>
    <t>Questar</t>
  </si>
  <si>
    <t>Gas</t>
  </si>
  <si>
    <t>Pipeline</t>
  </si>
  <si>
    <t>% Increase</t>
  </si>
  <si>
    <t>Technology</t>
  </si>
  <si>
    <t>Legal</t>
  </si>
  <si>
    <t>General Manager Pipeline</t>
  </si>
  <si>
    <t>capacity at present levels</t>
  </si>
  <si>
    <t>Total Cost of Service (from most recent cases)</t>
  </si>
  <si>
    <t>Updated to 2004 Costs</t>
  </si>
  <si>
    <t>Estimated Costs of Reorganizing Due to FERC Order 2004</t>
  </si>
  <si>
    <t>Labor &amp;</t>
  </si>
  <si>
    <t>Office &amp;</t>
  </si>
  <si>
    <t>Employee Costs</t>
  </si>
  <si>
    <t>Total Capital Costs</t>
  </si>
  <si>
    <t>Total Annual Cost of Service Increase</t>
  </si>
  <si>
    <t>Notes:</t>
  </si>
  <si>
    <t>Questar Pipeline charges 25% of its Gas Control costs to Questar Gas.  These costs would revert back to Questar Pipeline. (25%</t>
  </si>
  <si>
    <t>of $1,571,200 = $392,800)</t>
  </si>
  <si>
    <t>Questar Gas's customers would also pick up over 70% of any cost increases that Questar Pipeline incurrs.</t>
  </si>
  <si>
    <t>Gas (2)</t>
  </si>
  <si>
    <t>Costs (1)</t>
  </si>
  <si>
    <t>per emp.</t>
  </si>
  <si>
    <t>Costs *</t>
  </si>
  <si>
    <t>*Questar Pipeline charges 25% of its Gas Control costs to Questar Gas.  These costs would revert back to Questar Pipeline. (25% of $1,348,000 =</t>
  </si>
  <si>
    <t>$337,000)</t>
  </si>
  <si>
    <t>Grand Total</t>
  </si>
  <si>
    <t>Questar Gas **</t>
  </si>
  <si>
    <t>Estimated Costs of Reorganizing Due to FERC NOPR</t>
  </si>
  <si>
    <t>Docket No. 07-057-13</t>
  </si>
  <si>
    <t>Questar Gas Company</t>
  </si>
  <si>
    <t>QGC Exhibit 2.7</t>
  </si>
  <si>
    <t>(A)</t>
  </si>
  <si>
    <t>(B)</t>
  </si>
  <si>
    <t>(C)</t>
  </si>
  <si>
    <t>(D)</t>
  </si>
  <si>
    <t>(E)</t>
  </si>
  <si>
    <t>(F)</t>
  </si>
  <si>
    <t>(G)</t>
  </si>
  <si>
    <t>(H)</t>
  </si>
  <si>
    <t>**Questar Gas' customers would also pick up over 73% of any cost increases that Questar Pipeline incurs.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</si>
</sst>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Times New Roman"/>
      <family val="1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37" fontId="0" fillId="0" borderId="0" xfId="0" applyAlignment="1">
      <alignment/>
    </xf>
    <xf numFmtId="15" fontId="0" fillId="0" borderId="0" xfId="0" applyNumberFormat="1" applyAlignment="1">
      <alignment/>
    </xf>
    <xf numFmtId="37" fontId="1" fillId="0" borderId="0" xfId="0" applyFont="1" applyAlignment="1">
      <alignment/>
    </xf>
    <xf numFmtId="5" fontId="0" fillId="0" borderId="0" xfId="0" applyNumberFormat="1" applyAlignment="1">
      <alignment/>
    </xf>
    <xf numFmtId="37" fontId="0" fillId="0" borderId="1" xfId="0" applyBorder="1" applyAlignment="1">
      <alignment/>
    </xf>
    <xf numFmtId="37" fontId="0" fillId="0" borderId="0" xfId="0" applyBorder="1" applyAlignment="1">
      <alignment horizontal="center"/>
    </xf>
    <xf numFmtId="37" fontId="0" fillId="0" borderId="0" xfId="0" applyBorder="1" applyAlignment="1">
      <alignment/>
    </xf>
    <xf numFmtId="37" fontId="0" fillId="0" borderId="2" xfId="0" applyBorder="1" applyAlignment="1">
      <alignment/>
    </xf>
    <xf numFmtId="5" fontId="0" fillId="0" borderId="2" xfId="0" applyNumberFormat="1" applyBorder="1" applyAlignment="1">
      <alignment/>
    </xf>
    <xf numFmtId="5" fontId="0" fillId="0" borderId="3" xfId="0" applyNumberFormat="1" applyBorder="1" applyAlignment="1">
      <alignment/>
    </xf>
    <xf numFmtId="37" fontId="1" fillId="0" borderId="4" xfId="0" applyFont="1" applyBorder="1" applyAlignment="1">
      <alignment horizontal="center"/>
    </xf>
    <xf numFmtId="37" fontId="1" fillId="0" borderId="5" xfId="0" applyFont="1" applyBorder="1" applyAlignment="1">
      <alignment horizontal="center"/>
    </xf>
    <xf numFmtId="5" fontId="0" fillId="0" borderId="1" xfId="0" applyNumberFormat="1" applyBorder="1" applyAlignment="1">
      <alignment/>
    </xf>
    <xf numFmtId="37" fontId="0" fillId="0" borderId="4" xfId="0" applyBorder="1" applyAlignment="1">
      <alignment/>
    </xf>
    <xf numFmtId="164" fontId="0" fillId="0" borderId="6" xfId="0" applyNumberFormat="1" applyBorder="1" applyAlignment="1">
      <alignment/>
    </xf>
    <xf numFmtId="5" fontId="0" fillId="0" borderId="0" xfId="0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Font="1" applyAlignment="1">
      <alignment/>
    </xf>
    <xf numFmtId="37" fontId="1" fillId="0" borderId="7" xfId="0" applyFont="1" applyBorder="1" applyAlignment="1">
      <alignment horizontal="center"/>
    </xf>
    <xf numFmtId="37" fontId="0" fillId="0" borderId="0" xfId="0" applyFont="1" applyFill="1" applyBorder="1" applyAlignment="1">
      <alignment horizontal="right"/>
    </xf>
    <xf numFmtId="37" fontId="1" fillId="0" borderId="5" xfId="0" applyFont="1" applyFill="1" applyBorder="1" applyAlignment="1">
      <alignment horizontal="center"/>
    </xf>
    <xf numFmtId="37" fontId="3" fillId="0" borderId="0" xfId="0" applyFont="1" applyAlignment="1">
      <alignment horizontal="right"/>
    </xf>
    <xf numFmtId="37" fontId="3" fillId="0" borderId="0" xfId="0" applyFont="1" applyAlignment="1" quotePrefix="1">
      <alignment horizontal="right"/>
    </xf>
    <xf numFmtId="37" fontId="0" fillId="0" borderId="0" xfId="0" applyAlignment="1">
      <alignment horizontal="center"/>
    </xf>
    <xf numFmtId="37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0646\Local%20Settings\Temporary%20Internet%20Files\OLK1E\NOPRcosts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heet2"/>
      <sheetName val="Sheet3"/>
    </sheetNames>
    <sheetDataSet>
      <sheetData sheetId="0">
        <row r="11">
          <cell r="C11">
            <v>6</v>
          </cell>
          <cell r="E11">
            <v>264000</v>
          </cell>
          <cell r="F11">
            <v>158400</v>
          </cell>
          <cell r="G11">
            <v>27000</v>
          </cell>
          <cell r="H11">
            <v>21000</v>
          </cell>
          <cell r="I11">
            <v>18000</v>
          </cell>
        </row>
        <row r="12">
          <cell r="C12">
            <v>1</v>
          </cell>
          <cell r="E12">
            <v>88000</v>
          </cell>
          <cell r="F12">
            <v>52800</v>
          </cell>
          <cell r="G12">
            <v>4500</v>
          </cell>
          <cell r="H12">
            <v>3500</v>
          </cell>
          <cell r="I12">
            <v>3000</v>
          </cell>
        </row>
        <row r="13">
          <cell r="C13">
            <v>2</v>
          </cell>
          <cell r="E13">
            <v>80000</v>
          </cell>
          <cell r="F13">
            <v>48000</v>
          </cell>
          <cell r="G13">
            <v>9000</v>
          </cell>
          <cell r="H13">
            <v>7000</v>
          </cell>
          <cell r="I13">
            <v>6000</v>
          </cell>
        </row>
        <row r="14">
          <cell r="C14">
            <v>2</v>
          </cell>
          <cell r="E14">
            <v>158000</v>
          </cell>
          <cell r="F14">
            <v>94800</v>
          </cell>
          <cell r="G14">
            <v>9000</v>
          </cell>
          <cell r="H14">
            <v>7000</v>
          </cell>
          <cell r="I14">
            <v>6000</v>
          </cell>
        </row>
        <row r="15">
          <cell r="C15">
            <v>4</v>
          </cell>
          <cell r="E15">
            <v>176000</v>
          </cell>
          <cell r="F15">
            <v>105600</v>
          </cell>
          <cell r="G15">
            <v>18000</v>
          </cell>
          <cell r="H15">
            <v>14000</v>
          </cell>
          <cell r="I15">
            <v>12000</v>
          </cell>
        </row>
        <row r="16">
          <cell r="C16">
            <v>1</v>
          </cell>
          <cell r="E16">
            <v>106000</v>
          </cell>
          <cell r="F16">
            <v>63600</v>
          </cell>
          <cell r="G16">
            <v>4500</v>
          </cell>
          <cell r="H16">
            <v>3500</v>
          </cell>
          <cell r="I16">
            <v>3000</v>
          </cell>
        </row>
        <row r="20">
          <cell r="C20">
            <v>1</v>
          </cell>
          <cell r="E20">
            <v>92000</v>
          </cell>
          <cell r="F20">
            <v>55200</v>
          </cell>
          <cell r="G20">
            <v>4500</v>
          </cell>
          <cell r="H20">
            <v>3500</v>
          </cell>
          <cell r="I20">
            <v>3000</v>
          </cell>
        </row>
        <row r="21">
          <cell r="C21">
            <v>4</v>
          </cell>
          <cell r="E21">
            <v>316000</v>
          </cell>
          <cell r="F21">
            <v>189600</v>
          </cell>
          <cell r="G21">
            <v>18000</v>
          </cell>
          <cell r="H21">
            <v>14000</v>
          </cell>
          <cell r="I21">
            <v>12000</v>
          </cell>
        </row>
        <row r="24">
          <cell r="C24">
            <v>2</v>
          </cell>
          <cell r="E24">
            <v>88000</v>
          </cell>
          <cell r="F24">
            <v>52800</v>
          </cell>
          <cell r="G24">
            <v>9000</v>
          </cell>
          <cell r="H24">
            <v>7000</v>
          </cell>
          <cell r="I24">
            <v>6000</v>
          </cell>
        </row>
        <row r="27">
          <cell r="C27">
            <v>1</v>
          </cell>
          <cell r="E27">
            <v>92000</v>
          </cell>
          <cell r="F27">
            <v>55200</v>
          </cell>
          <cell r="G27">
            <v>4500</v>
          </cell>
          <cell r="H27">
            <v>3500</v>
          </cell>
          <cell r="I27">
            <v>3000</v>
          </cell>
          <cell r="J27">
            <v>9000</v>
          </cell>
        </row>
        <row r="28">
          <cell r="C28">
            <v>2</v>
          </cell>
          <cell r="E28">
            <v>132000</v>
          </cell>
          <cell r="F28">
            <v>79200</v>
          </cell>
          <cell r="G28">
            <v>9000</v>
          </cell>
          <cell r="H28">
            <v>7000</v>
          </cell>
          <cell r="I28">
            <v>6000</v>
          </cell>
          <cell r="J28">
            <v>18000</v>
          </cell>
        </row>
        <row r="29">
          <cell r="C29">
            <v>3</v>
          </cell>
          <cell r="E29">
            <v>165000</v>
          </cell>
          <cell r="F29">
            <v>99000</v>
          </cell>
          <cell r="G29">
            <v>13500</v>
          </cell>
          <cell r="H29">
            <v>10500</v>
          </cell>
          <cell r="I29">
            <v>9000</v>
          </cell>
          <cell r="J29">
            <v>27000</v>
          </cell>
        </row>
        <row r="30">
          <cell r="C30">
            <v>2</v>
          </cell>
          <cell r="E30">
            <v>110000</v>
          </cell>
          <cell r="F30">
            <v>66000</v>
          </cell>
          <cell r="G30">
            <v>9000</v>
          </cell>
          <cell r="H30">
            <v>7000</v>
          </cell>
          <cell r="I30">
            <v>6000</v>
          </cell>
          <cell r="J30">
            <v>18000</v>
          </cell>
        </row>
        <row r="33">
          <cell r="C33">
            <v>1</v>
          </cell>
          <cell r="E33">
            <v>79000</v>
          </cell>
          <cell r="F33">
            <v>47400</v>
          </cell>
          <cell r="G33">
            <v>4500</v>
          </cell>
          <cell r="H33">
            <v>3500</v>
          </cell>
          <cell r="I33">
            <v>3000</v>
          </cell>
        </row>
        <row r="35">
          <cell r="C35">
            <v>2</v>
          </cell>
          <cell r="E35">
            <v>132000</v>
          </cell>
          <cell r="F35">
            <v>79200</v>
          </cell>
          <cell r="G35">
            <v>9000</v>
          </cell>
          <cell r="H35">
            <v>7000</v>
          </cell>
          <cell r="I35">
            <v>6000</v>
          </cell>
        </row>
        <row r="37">
          <cell r="C37">
            <v>2</v>
          </cell>
          <cell r="E37">
            <v>224000</v>
          </cell>
          <cell r="F37">
            <v>134400</v>
          </cell>
          <cell r="G37">
            <v>9000</v>
          </cell>
          <cell r="H37">
            <v>7000</v>
          </cell>
          <cell r="I37">
            <v>6000</v>
          </cell>
        </row>
        <row r="39">
          <cell r="C39">
            <v>1</v>
          </cell>
          <cell r="E39">
            <v>132000</v>
          </cell>
          <cell r="F39">
            <v>79200</v>
          </cell>
          <cell r="G39">
            <v>4500</v>
          </cell>
          <cell r="H39">
            <v>3500</v>
          </cell>
          <cell r="I39">
            <v>3000</v>
          </cell>
          <cell r="J39">
            <v>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workbookViewId="0" topLeftCell="A1">
      <selection activeCell="A1" sqref="A1"/>
    </sheetView>
  </sheetViews>
  <sheetFormatPr defaultColWidth="12.7109375" defaultRowHeight="12.75"/>
  <cols>
    <col min="1" max="1" width="14.7109375" style="0" customWidth="1"/>
    <col min="2" max="4" width="11.7109375" style="0" customWidth="1"/>
    <col min="5" max="5" width="12.421875" style="0" customWidth="1"/>
    <col min="6" max="6" width="12.57421875" style="0" customWidth="1"/>
    <col min="7" max="7" width="13.00390625" style="0" customWidth="1"/>
    <col min="8" max="14" width="11.7109375" style="0" customWidth="1"/>
  </cols>
  <sheetData>
    <row r="1" spans="1:6" ht="12.75">
      <c r="A1" s="2" t="s">
        <v>0</v>
      </c>
      <c r="F1" s="1">
        <f ca="1">NOW()</f>
        <v>39434.89358449074</v>
      </c>
    </row>
    <row r="2" ht="12.75">
      <c r="A2" s="2" t="s">
        <v>44</v>
      </c>
    </row>
    <row r="3" ht="12.75">
      <c r="A3" s="2" t="s">
        <v>43</v>
      </c>
    </row>
    <row r="5" spans="3:10" ht="12.75">
      <c r="C5" s="10"/>
      <c r="D5" s="10" t="s">
        <v>45</v>
      </c>
      <c r="E5" s="10" t="s">
        <v>46</v>
      </c>
      <c r="F5" s="10" t="s">
        <v>4</v>
      </c>
      <c r="G5" s="10"/>
      <c r="H5" s="10"/>
      <c r="I5" s="10" t="s">
        <v>34</v>
      </c>
      <c r="J5" s="10" t="s">
        <v>34</v>
      </c>
    </row>
    <row r="6" spans="3:10" ht="12.75">
      <c r="C6" s="20"/>
      <c r="D6" s="20" t="s">
        <v>3</v>
      </c>
      <c r="E6" s="20" t="s">
        <v>38</v>
      </c>
      <c r="F6" s="20" t="s">
        <v>5</v>
      </c>
      <c r="G6" s="20" t="s">
        <v>24</v>
      </c>
      <c r="H6" s="20" t="s">
        <v>1</v>
      </c>
      <c r="I6" s="20" t="s">
        <v>35</v>
      </c>
      <c r="J6" s="20" t="s">
        <v>36</v>
      </c>
    </row>
    <row r="7" spans="3:10" ht="12.75">
      <c r="C7" s="11" t="s">
        <v>6</v>
      </c>
      <c r="D7" s="11" t="s">
        <v>2</v>
      </c>
      <c r="E7" s="11" t="s">
        <v>2</v>
      </c>
      <c r="F7" s="11" t="s">
        <v>2</v>
      </c>
      <c r="G7" s="11" t="s">
        <v>2</v>
      </c>
      <c r="H7" s="11" t="s">
        <v>2</v>
      </c>
      <c r="I7" s="11" t="s">
        <v>2</v>
      </c>
      <c r="J7" s="11" t="s">
        <v>55</v>
      </c>
    </row>
    <row r="8" spans="1:8" ht="12.75">
      <c r="A8" s="2" t="s">
        <v>47</v>
      </c>
      <c r="E8" s="3"/>
      <c r="F8" s="3"/>
      <c r="G8" s="3"/>
      <c r="H8" s="5"/>
    </row>
    <row r="10" spans="1:8" ht="12.75">
      <c r="A10" t="s">
        <v>8</v>
      </c>
      <c r="C10">
        <f>'[1]Summary'!C11</f>
        <v>6</v>
      </c>
      <c r="D10" s="3">
        <f>'[1]Summary'!E11+'[1]Summary'!F11</f>
        <v>422400</v>
      </c>
      <c r="E10" s="15">
        <f>'[1]Summary'!H11+'[1]Summary'!G11</f>
        <v>48000</v>
      </c>
      <c r="F10" s="3">
        <f>'[1]Summary'!I11</f>
        <v>18000</v>
      </c>
      <c r="G10" s="3"/>
      <c r="H10" s="3">
        <f aca="true" t="shared" si="0" ref="H10:H15">SUM(D10:G10)</f>
        <v>488400</v>
      </c>
    </row>
    <row r="11" spans="1:8" ht="12.75">
      <c r="A11" t="s">
        <v>9</v>
      </c>
      <c r="C11" s="6">
        <f>'[1]Summary'!C12</f>
        <v>1</v>
      </c>
      <c r="D11" s="16">
        <f>'[1]Summary'!E12+'[1]Summary'!F12</f>
        <v>140800</v>
      </c>
      <c r="E11" s="18">
        <f>'[1]Summary'!H12+'[1]Summary'!G12</f>
        <v>8000</v>
      </c>
      <c r="F11" s="16">
        <f>'[1]Summary'!I12</f>
        <v>3000</v>
      </c>
      <c r="H11">
        <f t="shared" si="0"/>
        <v>151800</v>
      </c>
    </row>
    <row r="12" spans="1:8" ht="12.75">
      <c r="A12" t="s">
        <v>10</v>
      </c>
      <c r="C12" s="6">
        <f>'[1]Summary'!C13</f>
        <v>2</v>
      </c>
      <c r="D12" s="16">
        <f>'[1]Summary'!E13+'[1]Summary'!F13</f>
        <v>128000</v>
      </c>
      <c r="E12" s="18">
        <f>'[1]Summary'!H13+'[1]Summary'!G13</f>
        <v>16000</v>
      </c>
      <c r="F12" s="16">
        <f>'[1]Summary'!I13</f>
        <v>6000</v>
      </c>
      <c r="H12">
        <f t="shared" si="0"/>
        <v>150000</v>
      </c>
    </row>
    <row r="13" spans="1:8" ht="12.75">
      <c r="A13" t="s">
        <v>11</v>
      </c>
      <c r="C13" s="6">
        <f>'[1]Summary'!C14</f>
        <v>2</v>
      </c>
      <c r="D13" s="16">
        <f>'[1]Summary'!E14+'[1]Summary'!F14</f>
        <v>252800</v>
      </c>
      <c r="E13" s="18">
        <f>'[1]Summary'!H14+'[1]Summary'!G14</f>
        <v>16000</v>
      </c>
      <c r="F13" s="16">
        <f>'[1]Summary'!I14</f>
        <v>6000</v>
      </c>
      <c r="H13">
        <f t="shared" si="0"/>
        <v>274800</v>
      </c>
    </row>
    <row r="14" spans="1:8" ht="12.75">
      <c r="A14" t="s">
        <v>12</v>
      </c>
      <c r="C14" s="6">
        <f>'[1]Summary'!C15</f>
        <v>4</v>
      </c>
      <c r="D14" s="16">
        <f>'[1]Summary'!E15+'[1]Summary'!F15</f>
        <v>281600</v>
      </c>
      <c r="E14" s="18">
        <f>'[1]Summary'!H15+'[1]Summary'!G15</f>
        <v>32000</v>
      </c>
      <c r="F14" s="16">
        <f>'[1]Summary'!I15</f>
        <v>12000</v>
      </c>
      <c r="H14">
        <f t="shared" si="0"/>
        <v>325600</v>
      </c>
    </row>
    <row r="15" spans="1:8" ht="12.75">
      <c r="A15" t="s">
        <v>13</v>
      </c>
      <c r="C15" s="4">
        <f>'[1]Summary'!C16</f>
        <v>1</v>
      </c>
      <c r="D15" s="17">
        <f>'[1]Summary'!E16+'[1]Summary'!F16</f>
        <v>169600</v>
      </c>
      <c r="E15" s="17">
        <f>'[1]Summary'!H16+'[1]Summary'!G16</f>
        <v>8000</v>
      </c>
      <c r="F15" s="17">
        <f>'[1]Summary'!I16</f>
        <v>3000</v>
      </c>
      <c r="G15" s="4"/>
      <c r="H15" s="4">
        <f t="shared" si="0"/>
        <v>180600</v>
      </c>
    </row>
    <row r="16" spans="1:10" ht="12.75">
      <c r="A16" s="2" t="s">
        <v>7</v>
      </c>
      <c r="C16">
        <f>SUM(C10:C15)</f>
        <v>16</v>
      </c>
      <c r="D16" s="16">
        <f>SUM(D10:D15)</f>
        <v>1395200</v>
      </c>
      <c r="E16" s="16">
        <f>SUM(E10:E15)</f>
        <v>128000</v>
      </c>
      <c r="F16" s="16">
        <f>SUM(F10:F15)</f>
        <v>48000</v>
      </c>
      <c r="G16" s="16"/>
      <c r="H16" s="16">
        <f>SUM(H10:H15)</f>
        <v>1571200</v>
      </c>
      <c r="I16" s="3">
        <f>H16*0.75</f>
        <v>1178400</v>
      </c>
      <c r="J16" s="3">
        <f>H16*0.25</f>
        <v>392800</v>
      </c>
    </row>
    <row r="17" spans="9:10" ht="12.75">
      <c r="I17" s="3"/>
      <c r="J17" s="3"/>
    </row>
    <row r="19" spans="1:9" ht="12.75">
      <c r="A19" t="s">
        <v>26</v>
      </c>
      <c r="C19">
        <f>'[1]Summary'!C20</f>
        <v>1</v>
      </c>
      <c r="D19" s="16">
        <f>'[1]Summary'!E20+'[1]Summary'!F20</f>
        <v>147200</v>
      </c>
      <c r="E19" s="18">
        <f>'[1]Summary'!H20+'[1]Summary'!G20</f>
        <v>8000</v>
      </c>
      <c r="F19" s="16">
        <f>'[1]Summary'!I20</f>
        <v>3000</v>
      </c>
      <c r="H19">
        <f>SUM(D19:G19)</f>
        <v>158200</v>
      </c>
      <c r="I19">
        <f>H19</f>
        <v>158200</v>
      </c>
    </row>
    <row r="20" spans="1:10" ht="12.75">
      <c r="A20" t="s">
        <v>25</v>
      </c>
      <c r="C20" s="4">
        <f>'[1]Summary'!C21</f>
        <v>4</v>
      </c>
      <c r="D20" s="17">
        <f>'[1]Summary'!E21+'[1]Summary'!F21</f>
        <v>505600</v>
      </c>
      <c r="E20" s="17">
        <f>'[1]Summary'!H21+'[1]Summary'!G21</f>
        <v>32000</v>
      </c>
      <c r="F20" s="17">
        <f>'[1]Summary'!I21</f>
        <v>12000</v>
      </c>
      <c r="G20" s="4"/>
      <c r="H20" s="4">
        <f>SUM(D20:G20)</f>
        <v>549600</v>
      </c>
      <c r="I20">
        <f>H20*0.5</f>
        <v>274800</v>
      </c>
      <c r="J20">
        <f>H20*0.5</f>
        <v>274800</v>
      </c>
    </row>
    <row r="21" spans="1:10" ht="12.75">
      <c r="A21" s="2" t="s">
        <v>14</v>
      </c>
      <c r="C21">
        <f>SUM(C19:C20)</f>
        <v>5</v>
      </c>
      <c r="D21">
        <f>SUM(D19:D20)</f>
        <v>652800</v>
      </c>
      <c r="E21">
        <f>SUM(E19:E20)</f>
        <v>40000</v>
      </c>
      <c r="F21">
        <f>SUM(F19:F20)</f>
        <v>15000</v>
      </c>
      <c r="H21">
        <f>SUM(H19:H20)</f>
        <v>707800</v>
      </c>
      <c r="J21" s="16"/>
    </row>
    <row r="22" ht="12.75">
      <c r="J22" s="16"/>
    </row>
    <row r="23" spans="1:9" ht="12.75">
      <c r="A23" s="2" t="s">
        <v>15</v>
      </c>
      <c r="C23">
        <f>'[1]Summary'!C24</f>
        <v>2</v>
      </c>
      <c r="D23" s="16">
        <f>'[1]Summary'!E24+'[1]Summary'!F24</f>
        <v>140800</v>
      </c>
      <c r="E23" s="18">
        <f>'[1]Summary'!H24+'[1]Summary'!G24</f>
        <v>16000</v>
      </c>
      <c r="F23" s="16">
        <f>'[1]Summary'!I24</f>
        <v>6000</v>
      </c>
      <c r="H23">
        <f>SUM(D23:G23)</f>
        <v>162800</v>
      </c>
      <c r="I23">
        <f>H23</f>
        <v>162800</v>
      </c>
    </row>
    <row r="24" ht="12.75">
      <c r="A24" s="2"/>
    </row>
    <row r="26" spans="1:8" ht="12.75">
      <c r="A26" t="s">
        <v>17</v>
      </c>
      <c r="C26">
        <f>'[1]Summary'!C27</f>
        <v>1</v>
      </c>
      <c r="D26" s="16">
        <f>'[1]Summary'!E27+'[1]Summary'!F27</f>
        <v>147200</v>
      </c>
      <c r="E26" s="18">
        <f>'[1]Summary'!H27+'[1]Summary'!G27</f>
        <v>8000</v>
      </c>
      <c r="F26" s="16">
        <f>'[1]Summary'!I27</f>
        <v>3000</v>
      </c>
      <c r="G26">
        <f>'[1]Summary'!J27</f>
        <v>9000</v>
      </c>
      <c r="H26">
        <f>SUM(D26:G26)</f>
        <v>167200</v>
      </c>
    </row>
    <row r="27" spans="1:8" ht="12.75">
      <c r="A27" t="s">
        <v>18</v>
      </c>
      <c r="C27">
        <f>'[1]Summary'!C28</f>
        <v>2</v>
      </c>
      <c r="D27" s="16">
        <f>'[1]Summary'!E28+'[1]Summary'!F28</f>
        <v>211200</v>
      </c>
      <c r="E27" s="18">
        <f>'[1]Summary'!H28+'[1]Summary'!G28</f>
        <v>16000</v>
      </c>
      <c r="F27" s="16">
        <f>'[1]Summary'!I28</f>
        <v>6000</v>
      </c>
      <c r="G27">
        <f>'[1]Summary'!J28</f>
        <v>18000</v>
      </c>
      <c r="H27">
        <f>SUM(D27:G27)</f>
        <v>251200</v>
      </c>
    </row>
    <row r="28" spans="1:8" ht="12.75">
      <c r="A28" t="s">
        <v>19</v>
      </c>
      <c r="C28">
        <f>'[1]Summary'!C29</f>
        <v>3</v>
      </c>
      <c r="D28" s="16">
        <f>'[1]Summary'!E29+'[1]Summary'!F29</f>
        <v>264000</v>
      </c>
      <c r="E28" s="18">
        <f>'[1]Summary'!H29+'[1]Summary'!G29</f>
        <v>24000</v>
      </c>
      <c r="F28" s="16">
        <f>'[1]Summary'!I29</f>
        <v>9000</v>
      </c>
      <c r="G28">
        <f>'[1]Summary'!J29</f>
        <v>27000</v>
      </c>
      <c r="H28">
        <f>SUM(D28:G28)</f>
        <v>324000</v>
      </c>
    </row>
    <row r="29" spans="1:8" ht="12.75">
      <c r="A29" t="s">
        <v>20</v>
      </c>
      <c r="C29" s="4">
        <f>'[1]Summary'!C30</f>
        <v>2</v>
      </c>
      <c r="D29" s="17">
        <f>'[1]Summary'!E30+'[1]Summary'!F30</f>
        <v>176000</v>
      </c>
      <c r="E29" s="17">
        <f>'[1]Summary'!H30+'[1]Summary'!G30</f>
        <v>16000</v>
      </c>
      <c r="F29" s="17">
        <f>'[1]Summary'!I30</f>
        <v>6000</v>
      </c>
      <c r="G29" s="4">
        <f>'[1]Summary'!J30</f>
        <v>18000</v>
      </c>
      <c r="H29" s="4">
        <f>SUM(D29:G29)</f>
        <v>216000</v>
      </c>
    </row>
    <row r="30" spans="1:9" ht="12.75">
      <c r="A30" s="2" t="s">
        <v>16</v>
      </c>
      <c r="C30">
        <f aca="true" t="shared" si="1" ref="C30:H30">SUM(C26:C29)</f>
        <v>8</v>
      </c>
      <c r="D30">
        <f t="shared" si="1"/>
        <v>798400</v>
      </c>
      <c r="E30">
        <f t="shared" si="1"/>
        <v>64000</v>
      </c>
      <c r="F30">
        <f t="shared" si="1"/>
        <v>24000</v>
      </c>
      <c r="G30">
        <f t="shared" si="1"/>
        <v>72000</v>
      </c>
      <c r="H30">
        <f t="shared" si="1"/>
        <v>958400</v>
      </c>
      <c r="I30">
        <f>H30</f>
        <v>958400</v>
      </c>
    </row>
    <row r="32" spans="1:9" ht="12.75">
      <c r="A32" s="2" t="s">
        <v>21</v>
      </c>
      <c r="C32">
        <f>'[1]Summary'!C33</f>
        <v>1</v>
      </c>
      <c r="D32" s="16">
        <f>'[1]Summary'!E33+'[1]Summary'!F33</f>
        <v>126400</v>
      </c>
      <c r="E32" s="18">
        <f>'[1]Summary'!H33+'[1]Summary'!G33</f>
        <v>8000</v>
      </c>
      <c r="F32" s="16">
        <f>'[1]Summary'!I33</f>
        <v>3000</v>
      </c>
      <c r="H32">
        <f>SUM(D32:G32)</f>
        <v>137400</v>
      </c>
      <c r="I32">
        <f>H32</f>
        <v>137400</v>
      </c>
    </row>
    <row r="33" ht="12.75">
      <c r="A33" s="2"/>
    </row>
    <row r="34" spans="1:10" ht="12.75">
      <c r="A34" s="2" t="s">
        <v>22</v>
      </c>
      <c r="C34">
        <f>'[1]Summary'!C35</f>
        <v>2</v>
      </c>
      <c r="D34" s="16">
        <f>'[1]Summary'!E35+'[1]Summary'!F35</f>
        <v>211200</v>
      </c>
      <c r="E34" s="18">
        <f>'[1]Summary'!H35+'[1]Summary'!G35</f>
        <v>16000</v>
      </c>
      <c r="F34" s="16">
        <f>'[1]Summary'!I35</f>
        <v>6000</v>
      </c>
      <c r="H34">
        <f>SUM(D34:G34)</f>
        <v>233200</v>
      </c>
      <c r="I34">
        <f>H34*0.5</f>
        <v>116600</v>
      </c>
      <c r="J34">
        <f>H34*0.5</f>
        <v>116600</v>
      </c>
    </row>
    <row r="35" ht="12.75">
      <c r="A35" s="2"/>
    </row>
    <row r="36" spans="1:10" ht="12.75">
      <c r="A36" s="2" t="s">
        <v>39</v>
      </c>
      <c r="C36">
        <f>'[1]Summary'!C37</f>
        <v>2</v>
      </c>
      <c r="D36" s="16">
        <f>'[1]Summary'!E37+'[1]Summary'!F37</f>
        <v>358400</v>
      </c>
      <c r="E36" s="18">
        <f>'[1]Summary'!H37+'[1]Summary'!G37</f>
        <v>16000</v>
      </c>
      <c r="F36" s="16">
        <f>'[1]Summary'!I37</f>
        <v>6000</v>
      </c>
      <c r="H36">
        <f>SUM(D36:G36)</f>
        <v>380400</v>
      </c>
      <c r="I36">
        <f>H36*0.5</f>
        <v>190200</v>
      </c>
      <c r="J36">
        <f>H36*0.5</f>
        <v>190200</v>
      </c>
    </row>
    <row r="37" ht="12.75">
      <c r="A37" s="2"/>
    </row>
    <row r="38" spans="1:10" ht="12.75">
      <c r="A38" s="2" t="s">
        <v>40</v>
      </c>
      <c r="C38" s="4">
        <f>'[1]Summary'!C39</f>
        <v>1</v>
      </c>
      <c r="D38" s="17">
        <f>'[1]Summary'!E39+'[1]Summary'!F39</f>
        <v>211200</v>
      </c>
      <c r="E38" s="17">
        <f>'[1]Summary'!H39+'[1]Summary'!G39</f>
        <v>8000</v>
      </c>
      <c r="F38" s="17">
        <f>'[1]Summary'!I39</f>
        <v>3000</v>
      </c>
      <c r="G38" s="4">
        <f>'[1]Summary'!J39</f>
        <v>9000</v>
      </c>
      <c r="H38" s="4">
        <f>SUM(D38:G38)</f>
        <v>231200</v>
      </c>
      <c r="I38" s="4"/>
      <c r="J38" s="4">
        <f>H38</f>
        <v>231200</v>
      </c>
    </row>
    <row r="39" spans="1:10" ht="12.75">
      <c r="A39" s="2"/>
      <c r="C39" s="6"/>
      <c r="D39" s="6"/>
      <c r="E39" s="6"/>
      <c r="F39" s="6"/>
      <c r="G39" s="6"/>
      <c r="H39" s="6"/>
      <c r="I39" s="6"/>
      <c r="J39" s="6"/>
    </row>
    <row r="40" spans="1:10" ht="13.5" thickBot="1">
      <c r="A40" s="2" t="s">
        <v>23</v>
      </c>
      <c r="C40" s="7">
        <f aca="true" t="shared" si="2" ref="C40:H40">C16+C21+C23+C30+C32+C34+C38+C36</f>
        <v>37</v>
      </c>
      <c r="D40" s="8">
        <f t="shared" si="2"/>
        <v>3894400</v>
      </c>
      <c r="E40" s="8">
        <f t="shared" si="2"/>
        <v>296000</v>
      </c>
      <c r="F40" s="8">
        <f t="shared" si="2"/>
        <v>111000</v>
      </c>
      <c r="G40" s="8">
        <f t="shared" si="2"/>
        <v>81000</v>
      </c>
      <c r="H40" s="8">
        <f t="shared" si="2"/>
        <v>4382400</v>
      </c>
      <c r="I40" s="8">
        <f>I16+I23+I30+I32+I34+I38+I36+I19+I20</f>
        <v>3176800</v>
      </c>
      <c r="J40" s="8">
        <f>J16+J23+J30+J32+J34+J38+J36+J19+J20</f>
        <v>1205600</v>
      </c>
    </row>
    <row r="41" spans="1:13" ht="13.5" thickTop="1">
      <c r="A41" s="2"/>
      <c r="C41" s="6"/>
      <c r="E41" s="15"/>
      <c r="F41" s="15"/>
      <c r="G41" s="15"/>
      <c r="H41" s="15"/>
      <c r="I41" s="15"/>
      <c r="J41" s="15"/>
      <c r="K41" s="15"/>
      <c r="L41" s="15"/>
      <c r="M41" s="15"/>
    </row>
    <row r="42" spans="6:8" ht="12.75">
      <c r="F42" s="13"/>
      <c r="G42" s="10" t="s">
        <v>34</v>
      </c>
      <c r="H42" s="10" t="s">
        <v>34</v>
      </c>
    </row>
    <row r="43" spans="6:8" ht="12.75">
      <c r="F43" s="11" t="s">
        <v>1</v>
      </c>
      <c r="G43" s="11" t="s">
        <v>54</v>
      </c>
      <c r="H43" s="11" t="s">
        <v>36</v>
      </c>
    </row>
    <row r="44" ht="12.75">
      <c r="A44" s="2" t="s">
        <v>27</v>
      </c>
    </row>
    <row r="45" ht="12.75">
      <c r="A45" t="s">
        <v>30</v>
      </c>
    </row>
    <row r="46" spans="1:8" ht="12.75">
      <c r="A46" t="s">
        <v>41</v>
      </c>
      <c r="F46" s="3">
        <v>50000000</v>
      </c>
      <c r="H46" s="3">
        <v>50000000</v>
      </c>
    </row>
    <row r="47" spans="1:8" ht="12.75">
      <c r="A47" t="s">
        <v>28</v>
      </c>
      <c r="F47" s="4">
        <v>3000000</v>
      </c>
      <c r="G47" s="12">
        <f>F47</f>
        <v>3000000</v>
      </c>
      <c r="H47" s="4"/>
    </row>
    <row r="48" spans="1:8" ht="13.5" thickBot="1">
      <c r="A48" s="2" t="s">
        <v>48</v>
      </c>
      <c r="F48" s="9">
        <f>SUM(F46:F47)</f>
        <v>53000000</v>
      </c>
      <c r="G48" s="9">
        <f>SUM(G46:G47)</f>
        <v>3000000</v>
      </c>
      <c r="H48" s="9">
        <f>SUM(H46:H47)</f>
        <v>50000000</v>
      </c>
    </row>
    <row r="49" spans="6:8" ht="13.5" thickTop="1">
      <c r="F49" s="15"/>
      <c r="G49" s="15"/>
      <c r="H49" s="15"/>
    </row>
    <row r="50" ht="12.75">
      <c r="A50" s="2" t="s">
        <v>33</v>
      </c>
    </row>
    <row r="51" spans="1:8" ht="12.75">
      <c r="A51" t="s">
        <v>29</v>
      </c>
      <c r="F51" s="3">
        <f>ROUND(H40,-5)</f>
        <v>4400000</v>
      </c>
      <c r="G51" s="3">
        <f>ROUND(I40,-5)</f>
        <v>3200000</v>
      </c>
      <c r="H51" s="3">
        <f>ROUND(H40,-5)-G51</f>
        <v>1200000</v>
      </c>
    </row>
    <row r="52" spans="1:8" ht="12.75">
      <c r="A52" t="s">
        <v>31</v>
      </c>
      <c r="F52">
        <v>9900000</v>
      </c>
      <c r="H52">
        <f>F52</f>
        <v>9900000</v>
      </c>
    </row>
    <row r="53" spans="1:8" ht="12.75">
      <c r="A53" t="s">
        <v>32</v>
      </c>
      <c r="F53" s="4">
        <v>1900000</v>
      </c>
      <c r="G53" s="4">
        <f>F53</f>
        <v>1900000</v>
      </c>
      <c r="H53" s="4"/>
    </row>
    <row r="54" spans="1:8" ht="13.5" thickBot="1">
      <c r="A54" s="2" t="s">
        <v>49</v>
      </c>
      <c r="F54" s="9">
        <f>SUM(F51:F53)</f>
        <v>16200000</v>
      </c>
      <c r="G54" s="9">
        <f>SUM(G51:G53)</f>
        <v>5100000</v>
      </c>
      <c r="H54" s="9">
        <f>SUM(H51:H53)</f>
        <v>11100000</v>
      </c>
    </row>
    <row r="55" spans="6:8" ht="13.5" thickTop="1">
      <c r="F55" s="15"/>
      <c r="G55" s="15"/>
      <c r="H55" s="15"/>
    </row>
    <row r="56" spans="1:8" ht="13.5" thickBot="1">
      <c r="A56" s="2" t="s">
        <v>42</v>
      </c>
      <c r="F56" s="8">
        <f>SUM(G56:H56)</f>
        <v>325800000</v>
      </c>
      <c r="G56" s="8">
        <v>228900000</v>
      </c>
      <c r="H56" s="8">
        <v>96900000</v>
      </c>
    </row>
    <row r="57" spans="1:8" ht="14.25" thickBot="1" thickTop="1">
      <c r="A57" t="s">
        <v>37</v>
      </c>
      <c r="F57" s="14">
        <f>F54/F56</f>
        <v>0.049723756906077346</v>
      </c>
      <c r="G57" s="14">
        <f>G54/G56</f>
        <v>0.022280471821756225</v>
      </c>
      <c r="H57" s="14">
        <f>H54/H56</f>
        <v>0.11455108359133127</v>
      </c>
    </row>
    <row r="58" ht="13.5" thickTop="1"/>
    <row r="59" ht="12.75">
      <c r="A59" t="s">
        <v>50</v>
      </c>
    </row>
    <row r="60" spans="1:2" ht="12.75">
      <c r="A60" s="19">
        <v>-1</v>
      </c>
      <c r="B60" t="s">
        <v>51</v>
      </c>
    </row>
    <row r="61" ht="12.75">
      <c r="B61" t="s">
        <v>52</v>
      </c>
    </row>
    <row r="62" spans="1:2" ht="12.75">
      <c r="A62">
        <v>-2</v>
      </c>
      <c r="B62" t="s">
        <v>53</v>
      </c>
    </row>
  </sheetData>
  <printOptions/>
  <pageMargins left="0.75" right="0.5" top="0.75" bottom="0.5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GridLines="0" tabSelected="1" workbookViewId="0" topLeftCell="A1">
      <selection activeCell="D61" sqref="D61"/>
    </sheetView>
  </sheetViews>
  <sheetFormatPr defaultColWidth="12.7109375" defaultRowHeight="12.75"/>
  <cols>
    <col min="1" max="1" width="4.28125" style="25" customWidth="1"/>
    <col min="2" max="2" width="14.7109375" style="0" customWidth="1"/>
    <col min="3" max="5" width="11.7109375" style="0" customWidth="1"/>
    <col min="6" max="6" width="12.421875" style="0" customWidth="1"/>
    <col min="7" max="7" width="12.57421875" style="0" customWidth="1"/>
    <col min="8" max="8" width="13.00390625" style="0" customWidth="1"/>
    <col min="9" max="9" width="12.57421875" style="0" customWidth="1"/>
    <col min="10" max="10" width="11.7109375" style="0" customWidth="1"/>
    <col min="11" max="11" width="14.57421875" style="0" customWidth="1"/>
    <col min="12" max="15" width="11.7109375" style="0" customWidth="1"/>
  </cols>
  <sheetData>
    <row r="1" ht="18" customHeight="1">
      <c r="K1" s="23" t="s">
        <v>64</v>
      </c>
    </row>
    <row r="2" ht="18" customHeight="1">
      <c r="K2" s="24" t="s">
        <v>63</v>
      </c>
    </row>
    <row r="3" ht="18" customHeight="1">
      <c r="K3" s="24" t="s">
        <v>65</v>
      </c>
    </row>
    <row r="4" spans="2:11" ht="26.25">
      <c r="B4" s="26" t="s">
        <v>0</v>
      </c>
      <c r="C4" s="26"/>
      <c r="D4" s="26"/>
      <c r="E4" s="26"/>
      <c r="F4" s="26"/>
      <c r="G4" s="26"/>
      <c r="H4" s="26"/>
      <c r="I4" s="26"/>
      <c r="J4" s="26"/>
      <c r="K4" s="26"/>
    </row>
    <row r="5" spans="2:11" ht="26.25">
      <c r="B5" s="26" t="s">
        <v>62</v>
      </c>
      <c r="C5" s="26"/>
      <c r="D5" s="26"/>
      <c r="E5" s="26"/>
      <c r="F5" s="26"/>
      <c r="G5" s="26"/>
      <c r="H5" s="26"/>
      <c r="I5" s="26"/>
      <c r="J5" s="26"/>
      <c r="K5" s="26"/>
    </row>
    <row r="6" spans="4:11" ht="19.5" customHeight="1">
      <c r="D6" s="25" t="s">
        <v>66</v>
      </c>
      <c r="E6" s="25" t="s">
        <v>67</v>
      </c>
      <c r="F6" s="25" t="s">
        <v>68</v>
      </c>
      <c r="G6" s="25" t="s">
        <v>69</v>
      </c>
      <c r="H6" s="25" t="s">
        <v>70</v>
      </c>
      <c r="I6" s="25" t="s">
        <v>71</v>
      </c>
      <c r="J6" s="25" t="s">
        <v>72</v>
      </c>
      <c r="K6" s="25" t="s">
        <v>73</v>
      </c>
    </row>
    <row r="7" spans="4:11" ht="19.5" customHeight="1">
      <c r="D7" s="25"/>
      <c r="E7" s="25"/>
      <c r="F7" s="25"/>
      <c r="G7" s="25"/>
      <c r="H7" s="25"/>
      <c r="I7" s="25"/>
      <c r="J7" s="25"/>
      <c r="K7" s="25"/>
    </row>
    <row r="8" spans="4:11" ht="12.75">
      <c r="D8" s="10"/>
      <c r="E8" s="10" t="s">
        <v>45</v>
      </c>
      <c r="F8" s="10" t="s">
        <v>46</v>
      </c>
      <c r="G8" s="10" t="s">
        <v>4</v>
      </c>
      <c r="H8" s="10"/>
      <c r="I8" s="10"/>
      <c r="J8" s="10" t="s">
        <v>34</v>
      </c>
      <c r="K8" s="10" t="s">
        <v>34</v>
      </c>
    </row>
    <row r="9" spans="4:11" ht="12.75">
      <c r="D9" s="20"/>
      <c r="E9" s="20" t="s">
        <v>3</v>
      </c>
      <c r="F9" s="20" t="s">
        <v>38</v>
      </c>
      <c r="G9" s="20" t="s">
        <v>5</v>
      </c>
      <c r="H9" s="20" t="s">
        <v>24</v>
      </c>
      <c r="I9" s="20" t="s">
        <v>1</v>
      </c>
      <c r="J9" s="20" t="s">
        <v>35</v>
      </c>
      <c r="K9" s="20" t="s">
        <v>36</v>
      </c>
    </row>
    <row r="10" spans="4:11" ht="12.75">
      <c r="D10" s="11" t="s">
        <v>6</v>
      </c>
      <c r="E10" s="11" t="s">
        <v>2</v>
      </c>
      <c r="F10" s="11" t="s">
        <v>2</v>
      </c>
      <c r="G10" s="11" t="s">
        <v>2</v>
      </c>
      <c r="H10" s="11" t="s">
        <v>2</v>
      </c>
      <c r="I10" s="11" t="s">
        <v>2</v>
      </c>
      <c r="J10" s="11" t="s">
        <v>2</v>
      </c>
      <c r="K10" s="11" t="s">
        <v>57</v>
      </c>
    </row>
    <row r="11" spans="2:9" ht="12.75">
      <c r="B11" s="2" t="s">
        <v>47</v>
      </c>
      <c r="F11" s="3">
        <v>7500</v>
      </c>
      <c r="G11" s="3">
        <v>2500</v>
      </c>
      <c r="H11" s="3">
        <v>8000</v>
      </c>
      <c r="I11" s="5"/>
    </row>
    <row r="12" spans="6:8" ht="12.75">
      <c r="F12" s="21" t="s">
        <v>56</v>
      </c>
      <c r="G12" s="21" t="s">
        <v>56</v>
      </c>
      <c r="H12" s="21" t="s">
        <v>56</v>
      </c>
    </row>
    <row r="14" spans="1:11" ht="12.75">
      <c r="A14" s="25">
        <v>1</v>
      </c>
      <c r="B14" t="s">
        <v>8</v>
      </c>
      <c r="D14">
        <f>'[1]Summary'!C11</f>
        <v>6</v>
      </c>
      <c r="E14" s="3">
        <v>360000</v>
      </c>
      <c r="F14" s="15">
        <f aca="true" t="shared" si="0" ref="F14:F19">$F$11*D14</f>
        <v>45000</v>
      </c>
      <c r="G14" s="3">
        <f aca="true" t="shared" si="1" ref="G14:G19">$G$11*D14</f>
        <v>15000</v>
      </c>
      <c r="H14" s="3"/>
      <c r="I14" s="3">
        <f aca="true" t="shared" si="2" ref="I14:I19">SUM(E14:H14)</f>
        <v>420000</v>
      </c>
      <c r="K14" s="3">
        <f aca="true" t="shared" si="3" ref="K14:K20">I14*0.25</f>
        <v>105000</v>
      </c>
    </row>
    <row r="15" spans="1:11" ht="12.75">
      <c r="A15" s="25">
        <v>2</v>
      </c>
      <c r="B15" t="s">
        <v>9</v>
      </c>
      <c r="D15" s="6">
        <f>'[1]Summary'!C12</f>
        <v>1</v>
      </c>
      <c r="E15" s="16">
        <v>120000</v>
      </c>
      <c r="F15" s="18">
        <f t="shared" si="0"/>
        <v>7500</v>
      </c>
      <c r="G15" s="16">
        <f t="shared" si="1"/>
        <v>2500</v>
      </c>
      <c r="I15">
        <f t="shared" si="2"/>
        <v>130000</v>
      </c>
      <c r="K15">
        <f t="shared" si="3"/>
        <v>32500</v>
      </c>
    </row>
    <row r="16" spans="1:11" ht="12.75">
      <c r="A16" s="25">
        <v>3</v>
      </c>
      <c r="B16" t="s">
        <v>10</v>
      </c>
      <c r="D16" s="6">
        <f>'[1]Summary'!C13</f>
        <v>2</v>
      </c>
      <c r="E16" s="16">
        <v>108000</v>
      </c>
      <c r="F16" s="18">
        <f t="shared" si="0"/>
        <v>15000</v>
      </c>
      <c r="G16" s="16">
        <f t="shared" si="1"/>
        <v>5000</v>
      </c>
      <c r="I16">
        <f t="shared" si="2"/>
        <v>128000</v>
      </c>
      <c r="K16">
        <f t="shared" si="3"/>
        <v>32000</v>
      </c>
    </row>
    <row r="17" spans="1:11" ht="12.75">
      <c r="A17" s="25">
        <v>4</v>
      </c>
      <c r="B17" t="s">
        <v>11</v>
      </c>
      <c r="D17" s="6">
        <f>'[1]Summary'!C14</f>
        <v>2</v>
      </c>
      <c r="E17" s="16">
        <v>216000</v>
      </c>
      <c r="F17" s="18">
        <f t="shared" si="0"/>
        <v>15000</v>
      </c>
      <c r="G17" s="16">
        <f t="shared" si="1"/>
        <v>5000</v>
      </c>
      <c r="I17">
        <f t="shared" si="2"/>
        <v>236000</v>
      </c>
      <c r="K17">
        <f t="shared" si="3"/>
        <v>59000</v>
      </c>
    </row>
    <row r="18" spans="1:11" ht="12.75">
      <c r="A18" s="25">
        <v>5</v>
      </c>
      <c r="B18" t="s">
        <v>12</v>
      </c>
      <c r="D18" s="6">
        <f>'[1]Summary'!C15</f>
        <v>4</v>
      </c>
      <c r="E18" s="16">
        <v>240000</v>
      </c>
      <c r="F18" s="18">
        <f t="shared" si="0"/>
        <v>30000</v>
      </c>
      <c r="G18" s="16">
        <f t="shared" si="1"/>
        <v>10000</v>
      </c>
      <c r="I18">
        <f t="shared" si="2"/>
        <v>280000</v>
      </c>
      <c r="K18">
        <f t="shared" si="3"/>
        <v>70000</v>
      </c>
    </row>
    <row r="19" spans="1:11" ht="12.75">
      <c r="A19" s="25">
        <v>6</v>
      </c>
      <c r="B19" t="s">
        <v>13</v>
      </c>
      <c r="D19" s="4">
        <f>'[1]Summary'!C16</f>
        <v>1</v>
      </c>
      <c r="E19" s="17">
        <v>144000</v>
      </c>
      <c r="F19" s="17">
        <f t="shared" si="0"/>
        <v>7500</v>
      </c>
      <c r="G19" s="17">
        <f t="shared" si="1"/>
        <v>2500</v>
      </c>
      <c r="H19" s="4"/>
      <c r="I19" s="4">
        <f t="shared" si="2"/>
        <v>154000</v>
      </c>
      <c r="J19" s="4"/>
      <c r="K19" s="4">
        <f t="shared" si="3"/>
        <v>38500</v>
      </c>
    </row>
    <row r="20" spans="1:11" ht="12.75">
      <c r="A20" s="25">
        <v>7</v>
      </c>
      <c r="B20" s="2" t="s">
        <v>7</v>
      </c>
      <c r="D20">
        <f>SUM(D14:D19)</f>
        <v>16</v>
      </c>
      <c r="E20" s="16">
        <f>SUM(E14:E19)</f>
        <v>1188000</v>
      </c>
      <c r="F20" s="16">
        <f>SUM(F14:F19)</f>
        <v>120000</v>
      </c>
      <c r="G20" s="16">
        <f>SUM(G14:G19)</f>
        <v>40000</v>
      </c>
      <c r="H20" s="16"/>
      <c r="I20" s="16">
        <f>SUM(I14:I19)</f>
        <v>1348000</v>
      </c>
      <c r="J20" s="3">
        <f>I20*0.75</f>
        <v>1011000</v>
      </c>
      <c r="K20" s="3">
        <f t="shared" si="3"/>
        <v>337000</v>
      </c>
    </row>
    <row r="21" spans="10:11" ht="12.75">
      <c r="J21" s="3"/>
      <c r="K21" s="3"/>
    </row>
    <row r="23" spans="1:10" ht="12.75">
      <c r="A23" s="25">
        <v>8</v>
      </c>
      <c r="B23" t="s">
        <v>26</v>
      </c>
      <c r="D23">
        <f>'[1]Summary'!C20</f>
        <v>1</v>
      </c>
      <c r="E23" s="16">
        <v>126000</v>
      </c>
      <c r="F23" s="18">
        <f>$F$11*D23</f>
        <v>7500</v>
      </c>
      <c r="G23" s="16">
        <f>$G$11*D23</f>
        <v>2500</v>
      </c>
      <c r="I23">
        <f>SUM(E23:H23)</f>
        <v>136000</v>
      </c>
      <c r="J23">
        <f>I23</f>
        <v>136000</v>
      </c>
    </row>
    <row r="24" spans="1:11" ht="12.75">
      <c r="A24" s="25">
        <v>9</v>
      </c>
      <c r="B24" t="s">
        <v>25</v>
      </c>
      <c r="D24" s="4">
        <f>'[1]Summary'!C21</f>
        <v>4</v>
      </c>
      <c r="E24" s="17">
        <v>432000</v>
      </c>
      <c r="F24" s="17">
        <f>$F$11*D24</f>
        <v>30000</v>
      </c>
      <c r="G24" s="17">
        <f>$G$11*D24</f>
        <v>10000</v>
      </c>
      <c r="H24" s="4"/>
      <c r="I24" s="4">
        <f>SUM(E24:H24)</f>
        <v>472000</v>
      </c>
      <c r="J24" s="4">
        <f>I24*0.5</f>
        <v>236000</v>
      </c>
      <c r="K24" s="4">
        <f>I24*0.5</f>
        <v>236000</v>
      </c>
    </row>
    <row r="25" spans="1:11" ht="12.75">
      <c r="A25" s="25">
        <v>10</v>
      </c>
      <c r="B25" s="2" t="s">
        <v>14</v>
      </c>
      <c r="D25">
        <f>SUM(D23:D24)</f>
        <v>5</v>
      </c>
      <c r="E25">
        <f>SUM(E23:E24)</f>
        <v>558000</v>
      </c>
      <c r="F25">
        <f>SUM(F23:F24)</f>
        <v>37500</v>
      </c>
      <c r="G25">
        <f>SUM(G23:G24)</f>
        <v>12500</v>
      </c>
      <c r="I25">
        <f>SUM(I23:I24)</f>
        <v>608000</v>
      </c>
      <c r="J25">
        <f>SUM(J23:J24)</f>
        <v>372000</v>
      </c>
      <c r="K25" s="16">
        <f>K24</f>
        <v>236000</v>
      </c>
    </row>
    <row r="26" ht="12.75">
      <c r="K26" s="16"/>
    </row>
    <row r="27" spans="1:11" ht="12.75">
      <c r="A27" s="25">
        <v>11</v>
      </c>
      <c r="B27" s="2" t="s">
        <v>15</v>
      </c>
      <c r="D27">
        <f>'[1]Summary'!C24</f>
        <v>2</v>
      </c>
      <c r="E27" s="16">
        <v>120000</v>
      </c>
      <c r="F27" s="18">
        <f>$F$11*D27</f>
        <v>15000</v>
      </c>
      <c r="G27" s="16">
        <f>$G$11*D27</f>
        <v>5000</v>
      </c>
      <c r="I27">
        <f>SUM(E27:H27)</f>
        <v>140000</v>
      </c>
      <c r="J27">
        <f>I27</f>
        <v>140000</v>
      </c>
      <c r="K27">
        <v>0</v>
      </c>
    </row>
    <row r="28" ht="12.75">
      <c r="B28" s="2"/>
    </row>
    <row r="30" spans="1:9" ht="12.75">
      <c r="A30" s="25">
        <v>12</v>
      </c>
      <c r="B30" t="s">
        <v>17</v>
      </c>
      <c r="D30">
        <f>'[1]Summary'!C27</f>
        <v>1</v>
      </c>
      <c r="E30" s="16">
        <v>126000</v>
      </c>
      <c r="F30" s="18">
        <f>$F$11*D30</f>
        <v>7500</v>
      </c>
      <c r="G30" s="16">
        <f>$G$11*D30</f>
        <v>2500</v>
      </c>
      <c r="H30">
        <f>$H$11*D30</f>
        <v>8000</v>
      </c>
      <c r="I30">
        <f>SUM(E30:H30)</f>
        <v>144000</v>
      </c>
    </row>
    <row r="31" spans="1:9" ht="12.75">
      <c r="A31" s="25">
        <v>13</v>
      </c>
      <c r="B31" t="s">
        <v>18</v>
      </c>
      <c r="D31">
        <f>'[1]Summary'!C28</f>
        <v>2</v>
      </c>
      <c r="E31" s="16">
        <v>180000</v>
      </c>
      <c r="F31" s="18">
        <f>$F$11*D31</f>
        <v>15000</v>
      </c>
      <c r="G31" s="16">
        <f>$G$11*D31</f>
        <v>5000</v>
      </c>
      <c r="H31">
        <f>$H$11*D31</f>
        <v>16000</v>
      </c>
      <c r="I31">
        <f>SUM(E31:H31)</f>
        <v>216000</v>
      </c>
    </row>
    <row r="32" spans="1:9" ht="12.75">
      <c r="A32" s="25">
        <v>14</v>
      </c>
      <c r="B32" t="s">
        <v>19</v>
      </c>
      <c r="D32">
        <f>'[1]Summary'!C29</f>
        <v>3</v>
      </c>
      <c r="E32" s="16">
        <v>225000</v>
      </c>
      <c r="F32" s="18">
        <f>$F$11*D32</f>
        <v>22500</v>
      </c>
      <c r="G32" s="16">
        <f>$G$11*D32</f>
        <v>7500</v>
      </c>
      <c r="H32">
        <f>$H$11*D32</f>
        <v>24000</v>
      </c>
      <c r="I32">
        <f>SUM(E32:H32)</f>
        <v>279000</v>
      </c>
    </row>
    <row r="33" spans="1:9" ht="12.75">
      <c r="A33" s="25">
        <v>15</v>
      </c>
      <c r="B33" t="s">
        <v>20</v>
      </c>
      <c r="D33" s="4">
        <f>'[1]Summary'!C30</f>
        <v>2</v>
      </c>
      <c r="E33" s="17">
        <v>150000</v>
      </c>
      <c r="F33" s="17">
        <f>$F$11*D33</f>
        <v>15000</v>
      </c>
      <c r="G33" s="17">
        <f>$G$11*D33</f>
        <v>5000</v>
      </c>
      <c r="H33" s="4">
        <f>$H$11*D33</f>
        <v>16000</v>
      </c>
      <c r="I33" s="4">
        <f>SUM(E33:H33)</f>
        <v>186000</v>
      </c>
    </row>
    <row r="34" spans="1:11" ht="12.75">
      <c r="A34" s="25">
        <v>16</v>
      </c>
      <c r="B34" s="2" t="s">
        <v>16</v>
      </c>
      <c r="D34">
        <f aca="true" t="shared" si="4" ref="D34:I34">SUM(D30:D33)</f>
        <v>8</v>
      </c>
      <c r="E34">
        <f t="shared" si="4"/>
        <v>681000</v>
      </c>
      <c r="F34">
        <f t="shared" si="4"/>
        <v>60000</v>
      </c>
      <c r="G34">
        <f t="shared" si="4"/>
        <v>20000</v>
      </c>
      <c r="H34">
        <f t="shared" si="4"/>
        <v>64000</v>
      </c>
      <c r="I34">
        <f t="shared" si="4"/>
        <v>825000</v>
      </c>
      <c r="J34">
        <f>I34</f>
        <v>825000</v>
      </c>
      <c r="K34">
        <v>0</v>
      </c>
    </row>
    <row r="36" spans="1:10" ht="12.75">
      <c r="A36" s="25">
        <v>17</v>
      </c>
      <c r="B36" s="2" t="s">
        <v>21</v>
      </c>
      <c r="D36">
        <f>'[1]Summary'!C33</f>
        <v>1</v>
      </c>
      <c r="E36" s="16">
        <v>108000</v>
      </c>
      <c r="F36" s="18">
        <f>$F$11*D36</f>
        <v>7500</v>
      </c>
      <c r="G36" s="16">
        <f>$G$11*D36</f>
        <v>2500</v>
      </c>
      <c r="I36">
        <f>SUM(E36:H36)</f>
        <v>118000</v>
      </c>
      <c r="J36">
        <f>I36</f>
        <v>118000</v>
      </c>
    </row>
    <row r="37" ht="12.75">
      <c r="B37" s="2"/>
    </row>
    <row r="38" spans="1:11" ht="12.75">
      <c r="A38" s="25">
        <v>18</v>
      </c>
      <c r="B38" s="2" t="s">
        <v>22</v>
      </c>
      <c r="D38">
        <f>'[1]Summary'!C35</f>
        <v>2</v>
      </c>
      <c r="E38" s="16">
        <v>180000</v>
      </c>
      <c r="F38" s="18">
        <f>$F$11*D38</f>
        <v>15000</v>
      </c>
      <c r="G38" s="16">
        <f>$G$11*D38</f>
        <v>5000</v>
      </c>
      <c r="I38">
        <f>SUM(E38:H38)</f>
        <v>200000</v>
      </c>
      <c r="J38">
        <f>I38*0.5</f>
        <v>100000</v>
      </c>
      <c r="K38">
        <f>I38*0.5</f>
        <v>100000</v>
      </c>
    </row>
    <row r="39" ht="12.75">
      <c r="B39" s="2"/>
    </row>
    <row r="40" spans="1:11" ht="12.75">
      <c r="A40" s="25">
        <v>19</v>
      </c>
      <c r="B40" s="2" t="s">
        <v>39</v>
      </c>
      <c r="D40">
        <f>'[1]Summary'!C37</f>
        <v>2</v>
      </c>
      <c r="E40" s="16">
        <v>306000</v>
      </c>
      <c r="F40" s="18">
        <f>$F$11*D40</f>
        <v>15000</v>
      </c>
      <c r="G40" s="16">
        <f>$G$11*D40</f>
        <v>5000</v>
      </c>
      <c r="I40">
        <f>SUM(E40:H40)</f>
        <v>326000</v>
      </c>
      <c r="J40">
        <f>I40*0.5</f>
        <v>163000</v>
      </c>
      <c r="K40">
        <f>I40*0.5</f>
        <v>163000</v>
      </c>
    </row>
    <row r="41" ht="12.75">
      <c r="B41" s="2"/>
    </row>
    <row r="42" spans="1:11" ht="12.75">
      <c r="A42" s="25">
        <v>20</v>
      </c>
      <c r="B42" s="2" t="s">
        <v>40</v>
      </c>
      <c r="D42" s="4">
        <f>'[1]Summary'!C39</f>
        <v>1</v>
      </c>
      <c r="E42" s="17">
        <v>180000</v>
      </c>
      <c r="F42" s="17">
        <f>$F$11*D42</f>
        <v>7500</v>
      </c>
      <c r="G42" s="17">
        <f>$G$11*D42</f>
        <v>2500</v>
      </c>
      <c r="H42" s="4">
        <f>$H$11*D42</f>
        <v>8000</v>
      </c>
      <c r="I42" s="4">
        <f>SUM(E42:H42)</f>
        <v>198000</v>
      </c>
      <c r="J42" s="4"/>
      <c r="K42" s="4">
        <f>I42</f>
        <v>198000</v>
      </c>
    </row>
    <row r="43" spans="2:11" ht="12.75">
      <c r="B43" s="2"/>
      <c r="D43" s="6"/>
      <c r="E43" s="6"/>
      <c r="F43" s="6"/>
      <c r="G43" s="6"/>
      <c r="H43" s="6"/>
      <c r="I43" s="6"/>
      <c r="J43" s="6"/>
      <c r="K43" s="6"/>
    </row>
    <row r="44" spans="1:11" ht="13.5" thickBot="1">
      <c r="A44" s="25">
        <v>21</v>
      </c>
      <c r="B44" s="2" t="s">
        <v>23</v>
      </c>
      <c r="D44" s="7">
        <f aca="true" t="shared" si="5" ref="D44:I44">D20+D25+D27+D34+D36+D38+D42+D40</f>
        <v>37</v>
      </c>
      <c r="E44" s="8">
        <f t="shared" si="5"/>
        <v>3321000</v>
      </c>
      <c r="F44" s="8">
        <f t="shared" si="5"/>
        <v>277500</v>
      </c>
      <c r="G44" s="8">
        <f t="shared" si="5"/>
        <v>92500</v>
      </c>
      <c r="H44" s="8">
        <f t="shared" si="5"/>
        <v>72000</v>
      </c>
      <c r="I44" s="8">
        <f t="shared" si="5"/>
        <v>3763000</v>
      </c>
      <c r="J44" s="8">
        <f>J20+J27+J34+J36+J38+J42+J40+J23+J24</f>
        <v>2729000</v>
      </c>
      <c r="K44" s="8">
        <f>K20+K27+K34+K36+K38+K42+K40+K23+K24</f>
        <v>1034000</v>
      </c>
    </row>
    <row r="45" spans="2:11" ht="13.5" thickTop="1">
      <c r="B45" s="2"/>
      <c r="D45" s="6"/>
      <c r="E45" s="15"/>
      <c r="F45" s="15"/>
      <c r="G45" s="15"/>
      <c r="H45" s="15"/>
      <c r="I45" s="15"/>
      <c r="J45" s="15"/>
      <c r="K45" s="15"/>
    </row>
    <row r="46" spans="2:11" ht="12.75">
      <c r="B46" t="s">
        <v>58</v>
      </c>
      <c r="K46" s="15"/>
    </row>
    <row r="47" spans="2:14" ht="12.75">
      <c r="B47" t="s">
        <v>59</v>
      </c>
      <c r="K47" s="15"/>
      <c r="L47" s="15"/>
      <c r="M47" s="15"/>
      <c r="N47" s="15"/>
    </row>
    <row r="48" spans="11:14" ht="12.75">
      <c r="K48" s="15"/>
      <c r="L48" s="15"/>
      <c r="M48" s="15"/>
      <c r="N48" s="15"/>
    </row>
    <row r="49" spans="7:11" ht="12.75">
      <c r="G49" s="13"/>
      <c r="H49" s="10" t="s">
        <v>34</v>
      </c>
      <c r="I49" s="10" t="s">
        <v>34</v>
      </c>
      <c r="K49" s="10" t="s">
        <v>60</v>
      </c>
    </row>
    <row r="50" spans="7:11" ht="12.75">
      <c r="G50" s="11" t="s">
        <v>1</v>
      </c>
      <c r="H50" s="11" t="s">
        <v>36</v>
      </c>
      <c r="I50" s="11" t="s">
        <v>35</v>
      </c>
      <c r="K50" s="22" t="s">
        <v>61</v>
      </c>
    </row>
    <row r="51" ht="12.75">
      <c r="B51" s="2" t="s">
        <v>27</v>
      </c>
    </row>
    <row r="52" spans="1:2" ht="12.75">
      <c r="A52" s="25">
        <v>22</v>
      </c>
      <c r="B52" t="s">
        <v>30</v>
      </c>
    </row>
    <row r="53" spans="1:8" ht="12.75">
      <c r="A53" s="25">
        <v>23</v>
      </c>
      <c r="B53" t="s">
        <v>41</v>
      </c>
      <c r="G53" s="3">
        <v>44000000</v>
      </c>
      <c r="H53" s="3">
        <v>44000000</v>
      </c>
    </row>
    <row r="54" spans="1:11" ht="12.75">
      <c r="A54" s="25">
        <v>24</v>
      </c>
      <c r="B54" t="s">
        <v>28</v>
      </c>
      <c r="G54" s="4">
        <v>3000000</v>
      </c>
      <c r="H54" s="4"/>
      <c r="I54" s="12">
        <f>G54</f>
        <v>3000000</v>
      </c>
      <c r="K54" s="3">
        <v>3000000</v>
      </c>
    </row>
    <row r="55" spans="1:11" ht="13.5" thickBot="1">
      <c r="A55" s="25">
        <v>25</v>
      </c>
      <c r="B55" s="2" t="s">
        <v>48</v>
      </c>
      <c r="G55" s="9">
        <f>SUM(G53:G54)</f>
        <v>47000000</v>
      </c>
      <c r="H55" s="9">
        <f>SUM(H53:H54)</f>
        <v>44000000</v>
      </c>
      <c r="I55" s="9">
        <f>SUM(I53:I54)</f>
        <v>3000000</v>
      </c>
      <c r="K55" s="9">
        <f>SUM(K53:K54)</f>
        <v>3000000</v>
      </c>
    </row>
    <row r="56" spans="7:9" ht="13.5" thickTop="1">
      <c r="G56" s="15"/>
      <c r="H56" s="15"/>
      <c r="I56" s="15"/>
    </row>
    <row r="57" ht="12.75">
      <c r="B57" s="2" t="s">
        <v>33</v>
      </c>
    </row>
    <row r="58" spans="1:11" ht="12.75">
      <c r="A58" s="25">
        <v>26</v>
      </c>
      <c r="B58" t="s">
        <v>29</v>
      </c>
      <c r="G58" s="3">
        <f>ROUND(I44,-5)</f>
        <v>3800000</v>
      </c>
      <c r="H58" s="3">
        <f>ROUND(I44,-5)-I58</f>
        <v>1100000</v>
      </c>
      <c r="I58" s="3">
        <f>ROUND(J44,-5)</f>
        <v>2700000</v>
      </c>
      <c r="K58">
        <f>ROUND((H58*0.73)+I58,-3)</f>
        <v>3503000</v>
      </c>
    </row>
    <row r="59" spans="1:11" ht="12.75">
      <c r="A59" s="25">
        <v>27</v>
      </c>
      <c r="B59" t="s">
        <v>31</v>
      </c>
      <c r="G59">
        <v>8700000</v>
      </c>
      <c r="H59">
        <f>G59</f>
        <v>8700000</v>
      </c>
      <c r="K59">
        <f>ROUND((H59*0.73)+I59,-3)</f>
        <v>6351000</v>
      </c>
    </row>
    <row r="60" spans="1:11" ht="12.75">
      <c r="A60" s="25">
        <v>28</v>
      </c>
      <c r="B60" t="s">
        <v>32</v>
      </c>
      <c r="G60" s="4">
        <v>1900000</v>
      </c>
      <c r="H60" s="4"/>
      <c r="I60" s="4">
        <f>G60</f>
        <v>1900000</v>
      </c>
      <c r="K60" s="4">
        <f>ROUND((H60*0.73)+I60,-3)</f>
        <v>1900000</v>
      </c>
    </row>
    <row r="61" spans="1:11" ht="13.5" thickBot="1">
      <c r="A61" s="25">
        <v>29</v>
      </c>
      <c r="B61" s="2" t="s">
        <v>49</v>
      </c>
      <c r="G61" s="9">
        <f>SUM(G58:G60)</f>
        <v>14400000</v>
      </c>
      <c r="H61" s="9">
        <f>SUM(H58:H60)</f>
        <v>9800000</v>
      </c>
      <c r="I61" s="9">
        <f>SUM(I58:I60)</f>
        <v>4600000</v>
      </c>
      <c r="K61" s="9">
        <f>SUM(K58:K60)</f>
        <v>11754000</v>
      </c>
    </row>
    <row r="62" spans="7:9" ht="13.5" thickTop="1">
      <c r="G62" s="15"/>
      <c r="H62" s="15"/>
      <c r="I62" s="15"/>
    </row>
    <row r="63" spans="1:11" ht="13.5" thickBot="1">
      <c r="A63" s="25">
        <v>30</v>
      </c>
      <c r="B63" s="2" t="s">
        <v>42</v>
      </c>
      <c r="G63" s="8">
        <f>H63+I63</f>
        <v>306900000</v>
      </c>
      <c r="H63" s="8">
        <v>96900000</v>
      </c>
      <c r="I63" s="8">
        <v>210000000</v>
      </c>
      <c r="K63" s="8">
        <v>210000000</v>
      </c>
    </row>
    <row r="64" spans="1:11" ht="14.25" thickBot="1" thickTop="1">
      <c r="A64" s="25">
        <v>31</v>
      </c>
      <c r="B64" t="s">
        <v>37</v>
      </c>
      <c r="G64" s="14">
        <f>G61/G63</f>
        <v>0.0469208211143695</v>
      </c>
      <c r="H64" s="14">
        <f>H61/H63</f>
        <v>0.10113519091847266</v>
      </c>
      <c r="I64" s="14">
        <f>I61/I63</f>
        <v>0.021904761904761906</v>
      </c>
      <c r="K64" s="14">
        <f>K61/K63</f>
        <v>0.055971428571428575</v>
      </c>
    </row>
    <row r="65" ht="13.5" thickTop="1"/>
    <row r="66" ht="12.75">
      <c r="B66" t="s">
        <v>74</v>
      </c>
    </row>
  </sheetData>
  <mergeCells count="2">
    <mergeCell ref="B5:K5"/>
    <mergeCell ref="B4:K4"/>
  </mergeCells>
  <printOptions/>
  <pageMargins left="0.25" right="0.25" top="0.34" bottom="0.17" header="0.17" footer="0.3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Questar</dc:creator>
  <cp:keywords/>
  <dc:description/>
  <cp:lastModifiedBy> </cp:lastModifiedBy>
  <cp:lastPrinted>2007-12-19T04:26:58Z</cp:lastPrinted>
  <dcterms:created xsi:type="dcterms:W3CDTF">2001-11-14T21:10:16Z</dcterms:created>
  <dcterms:modified xsi:type="dcterms:W3CDTF">2007-12-19T04:28:29Z</dcterms:modified>
  <cp:category/>
  <cp:version/>
  <cp:contentType/>
  <cp:contentStatus/>
</cp:coreProperties>
</file>